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изнес-план" sheetId="1" state="visible" r:id="rId1"/>
    <sheet xmlns:r="http://schemas.openxmlformats.org/officeDocument/2006/relationships" name="Чувствительнос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₽"/>
    <numFmt numFmtId="165" formatCode="0.0%"/>
    <numFmt numFmtId="166" formatCode="0.0"/>
    <numFmt numFmtId="167" formatCode="+0%;-0%;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B45309"/>
    </font>
    <font>
      <i val="1"/>
      <color rgb="0064748B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1" pivotButton="0" quotePrefix="0" xfId="0"/>
    <xf numFmtId="1" fontId="0" fillId="2" borderId="1" pivotButton="0" quotePrefix="0" xfId="0"/>
    <xf numFmtId="0" fontId="2" fillId="3" borderId="1" pivotButton="0" quotePrefix="0" xfId="0"/>
    <xf numFmtId="0" fontId="0" fillId="0" borderId="1" pivotButton="0" quotePrefix="0" xfId="0"/>
    <xf numFmtId="164" fontId="0" fillId="2" borderId="1" pivotButton="0" quotePrefix="0" xfId="0"/>
    <xf numFmtId="164" fontId="2" fillId="4" borderId="1" pivotButton="0" quotePrefix="0" xfId="0"/>
    <xf numFmtId="0" fontId="0" fillId="2" borderId="1" pivotButton="0" quotePrefix="0" xfId="0"/>
    <xf numFmtId="165" fontId="0" fillId="2" borderId="1" pivotButton="0" quotePrefix="0" xfId="0"/>
    <xf numFmtId="3" fontId="0" fillId="0" borderId="1" pivotButton="0" quotePrefix="0" xfId="0"/>
    <xf numFmtId="164" fontId="0" fillId="0" borderId="1" pivotButton="0" quotePrefix="0" xfId="0"/>
    <xf numFmtId="1" fontId="2" fillId="4" borderId="1" pivotButton="0" quotePrefix="0" xfId="0"/>
    <xf numFmtId="3" fontId="2" fillId="4" borderId="1" pivotButton="0" quotePrefix="0" xfId="0"/>
    <xf numFmtId="0" fontId="3" fillId="0" borderId="0" pivotButton="0" quotePrefix="0" xfId="0"/>
    <xf numFmtId="0" fontId="0" fillId="3" borderId="1" pivotButton="0" quotePrefix="0" xfId="0"/>
    <xf numFmtId="3" fontId="0" fillId="4" borderId="1" pivotButton="0" quotePrefix="0" xfId="0"/>
    <xf numFmtId="165" fontId="0" fillId="4" borderId="1" pivotButton="0" quotePrefix="0" xfId="0"/>
    <xf numFmtId="164" fontId="0" fillId="4" borderId="1" pivotButton="0" quotePrefix="0" xfId="0"/>
    <xf numFmtId="166" fontId="2" fillId="4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wrapText="1"/>
    </xf>
    <xf numFmtId="167" fontId="0" fillId="2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50" customWidth="1" min="8" max="8"/>
  </cols>
  <sheetData>
    <row r="1">
      <c r="A1" s="1" t="inlineStr">
        <is>
          <t>Бизнес-план мини-гостиницы с расчётами</t>
        </is>
      </c>
    </row>
    <row r="2">
      <c r="A2" s="2" t="inlineStr">
        <is>
          <t>Жёлтые ячейки — ввод. Остальное считается формулами. Цифры по умолчанию — пример мини-гостиницы на 10 номеров в аренде.</t>
        </is>
      </c>
    </row>
    <row r="3">
      <c r="A3" s="3" t="inlineStr">
        <is>
          <t>Номеров, шт.</t>
        </is>
      </c>
      <c r="B3" s="4" t="n">
        <v>10</v>
      </c>
    </row>
    <row r="4">
      <c r="A4" s="5" t="inlineStr">
        <is>
          <t>1. Вложения в запуск</t>
        </is>
      </c>
      <c r="B4" s="5" t="inlineStr">
        <is>
          <t>₽</t>
        </is>
      </c>
    </row>
    <row r="5">
      <c r="A5" s="6" t="inlineStr">
        <is>
          <t>Ремонт и инженерия (санузлы, вентиляция, вода)</t>
        </is>
      </c>
      <c r="B5" s="7" t="n">
        <v>3000000</v>
      </c>
    </row>
    <row r="6">
      <c r="A6" s="6" t="inlineStr">
        <is>
          <t>Мебель, матрасы, текстиль</t>
        </is>
      </c>
      <c r="B6" s="7" t="n">
        <v>1200000</v>
      </c>
    </row>
    <row r="7">
      <c r="A7" s="6" t="inlineStr">
        <is>
          <t>Техника и оснащение номеров</t>
        </is>
      </c>
      <c r="B7" s="7" t="n">
        <v>500000</v>
      </c>
    </row>
    <row r="8">
      <c r="A8" s="6" t="inlineStr">
        <is>
          <t>Классификация, пожарная безопасность, документы</t>
        </is>
      </c>
      <c r="B8" s="7" t="n">
        <v>200000</v>
      </c>
    </row>
    <row r="9">
      <c r="A9" s="6" t="inlineStr">
        <is>
          <t>Сайт, фото номеров, программа, касса</t>
        </is>
      </c>
      <c r="B9" s="7" t="n">
        <v>150000</v>
      </c>
    </row>
    <row r="10">
      <c r="A10" s="6" t="inlineStr">
        <is>
          <t>Резерв на первые месяцы</t>
        </is>
      </c>
      <c r="B10" s="7" t="n">
        <v>500000</v>
      </c>
    </row>
    <row r="11">
      <c r="A11" s="3" t="inlineStr">
        <is>
          <t>Итого вложений</t>
        </is>
      </c>
      <c r="B11" s="8">
        <f>SUM(B5:B10)</f>
        <v/>
      </c>
    </row>
    <row r="12">
      <c r="A12" s="5" t="inlineStr">
        <is>
          <t>2. Постоянные расходы в месяц</t>
        </is>
      </c>
      <c r="B12" s="5" t="inlineStr">
        <is>
          <t>₽ в месяц</t>
        </is>
      </c>
    </row>
    <row r="13">
      <c r="A13" s="6" t="inlineStr">
        <is>
          <t>Зарплаты с взносами</t>
        </is>
      </c>
      <c r="B13" s="7" t="n">
        <v>200000</v>
      </c>
    </row>
    <row r="14">
      <c r="A14" s="6" t="inlineStr">
        <is>
          <t>Аренда (0, если здание своё)</t>
        </is>
      </c>
      <c r="B14" s="7" t="n">
        <v>120000</v>
      </c>
    </row>
    <row r="15">
      <c r="A15" s="6" t="inlineStr">
        <is>
          <t>Коммунальные платежи</t>
        </is>
      </c>
      <c r="B15" s="7" t="n">
        <v>40000</v>
      </c>
    </row>
    <row r="16">
      <c r="A16" s="6" t="inlineStr">
        <is>
          <t>Программа, сайт, связь</t>
        </is>
      </c>
      <c r="B16" s="7" t="n">
        <v>15000</v>
      </c>
    </row>
    <row r="17">
      <c r="A17" s="6" t="inlineStr">
        <is>
          <t>Реклама, бухгалтер, мелкий ремонт</t>
        </is>
      </c>
      <c r="B17" s="7" t="n">
        <v>20000</v>
      </c>
    </row>
    <row r="18">
      <c r="A18" s="3" t="inlineStr">
        <is>
          <t>Итого в месяц</t>
        </is>
      </c>
      <c r="B18" s="8">
        <f>SUM(B13:B17)</f>
        <v/>
      </c>
    </row>
    <row r="19">
      <c r="A19" s="5" t="inlineStr">
        <is>
          <t>3. Сезоны: цена и загрузка</t>
        </is>
      </c>
    </row>
    <row r="20">
      <c r="A20" s="5" t="inlineStr">
        <is>
          <t>Сезон</t>
        </is>
      </c>
      <c r="B20" s="5" t="inlineStr">
        <is>
          <t>Дней</t>
        </is>
      </c>
      <c r="C20" s="5" t="inlineStr">
        <is>
          <t>Цена ночи, ₽</t>
        </is>
      </c>
      <c r="D20" s="5" t="inlineStr">
        <is>
          <t>Загрузка, %</t>
        </is>
      </c>
      <c r="E20" s="5" t="inlineStr">
        <is>
          <t>Доступно ночей</t>
        </is>
      </c>
      <c r="F20" s="5" t="inlineStr">
        <is>
          <t>Продано ночей</t>
        </is>
      </c>
      <c r="G20" s="5" t="inlineStr">
        <is>
          <t>Выручка, ₽</t>
        </is>
      </c>
    </row>
    <row r="21">
      <c r="A21" s="9" t="inlineStr">
        <is>
          <t>Высокий</t>
        </is>
      </c>
      <c r="B21" s="4" t="n">
        <v>92</v>
      </c>
      <c r="C21" s="7" t="n">
        <v>6000</v>
      </c>
      <c r="D21" s="10" t="n">
        <v>0.85</v>
      </c>
      <c r="E21" s="11">
        <f>$B$3*B21</f>
        <v/>
      </c>
      <c r="F21" s="11">
        <f>E21*MIN(1,MAX(0,D21))</f>
        <v/>
      </c>
      <c r="G21" s="12">
        <f>F21*C21</f>
        <v/>
      </c>
      <c r="H21" t="inlineStr">
        <is>
          <t>Цена — за номер без туристического налога (его платит гость сверху).</t>
        </is>
      </c>
    </row>
    <row r="22">
      <c r="A22" s="9" t="inlineStr">
        <is>
          <t>Средний</t>
        </is>
      </c>
      <c r="B22" s="4" t="n">
        <v>122</v>
      </c>
      <c r="C22" s="7" t="n">
        <v>4000</v>
      </c>
      <c r="D22" s="10" t="n">
        <v>0.55</v>
      </c>
      <c r="E22" s="11">
        <f>$B$3*B22</f>
        <v/>
      </c>
      <c r="F22" s="11">
        <f>E22*MIN(1,MAX(0,D22))</f>
        <v/>
      </c>
      <c r="G22" s="12">
        <f>F22*C22</f>
        <v/>
      </c>
    </row>
    <row r="23">
      <c r="A23" s="9" t="inlineStr">
        <is>
          <t>Низкий</t>
        </is>
      </c>
      <c r="B23" s="4" t="n">
        <v>151</v>
      </c>
      <c r="C23" s="7" t="n">
        <v>3000</v>
      </c>
      <c r="D23" s="10" t="n">
        <v>0.3</v>
      </c>
      <c r="E23" s="11">
        <f>$B$3*B23</f>
        <v/>
      </c>
      <c r="F23" s="11">
        <f>E23*MIN(1,MAX(0,D23))</f>
        <v/>
      </c>
      <c r="G23" s="12">
        <f>F23*C23</f>
        <v/>
      </c>
    </row>
    <row r="24">
      <c r="A24" s="9" t="inlineStr">
        <is>
          <t>(4-й сезон, если нужен)</t>
        </is>
      </c>
      <c r="B24" s="4" t="n">
        <v>0</v>
      </c>
      <c r="C24" s="7" t="n">
        <v>0</v>
      </c>
      <c r="D24" s="10" t="n">
        <v>0</v>
      </c>
      <c r="E24" s="11">
        <f>$B$3*B24</f>
        <v/>
      </c>
      <c r="F24" s="11">
        <f>E24*MIN(1,MAX(0,D24))</f>
        <v/>
      </c>
      <c r="G24" s="12">
        <f>F24*C24</f>
        <v/>
      </c>
    </row>
    <row r="25">
      <c r="A25" s="3" t="inlineStr">
        <is>
          <t>Итого за год</t>
        </is>
      </c>
      <c r="B25" s="13">
        <f>SUM(B21:B24)</f>
        <v/>
      </c>
      <c r="E25" s="14">
        <f>SUM(E21:E24)</f>
        <v/>
      </c>
      <c r="F25" s="14">
        <f>SUM(F21:F24)</f>
        <v/>
      </c>
      <c r="G25" s="8">
        <f>SUM(G21:G24)</f>
        <v/>
      </c>
      <c r="H25" s="15">
        <f>IF(B25=365,"","Сумма дней должна быть 365")</f>
        <v/>
      </c>
    </row>
    <row r="26">
      <c r="A26" s="5" t="inlineStr">
        <is>
          <t>4. Каналы продаж и переменные расходы</t>
        </is>
      </c>
    </row>
    <row r="27">
      <c r="A27" s="6" t="inlineStr">
        <is>
          <t>Доля выручки через площадки, %</t>
        </is>
      </c>
      <c r="B27" s="10" t="n">
        <v>0.5</v>
      </c>
    </row>
    <row r="28">
      <c r="A28" s="6" t="inlineStr">
        <is>
          <t>Комиссия площадок, %</t>
        </is>
      </c>
      <c r="B28" s="10" t="n">
        <v>0.17</v>
      </c>
      <c r="H28" t="inlineStr">
        <is>
          <t>Пример: базовая ставка Яндекс Путешествий с 01.02.2026 — 17 %. Ставку берите из своего договора.</t>
        </is>
      </c>
    </row>
    <row r="29">
      <c r="A29" s="6" t="inlineStr">
        <is>
          <t>Эквайринг на прямые оплаты, %</t>
        </is>
      </c>
      <c r="B29" s="10" t="n">
        <v>0.02</v>
      </c>
    </row>
    <row r="30">
      <c r="A30" s="6" t="inlineStr">
        <is>
          <t>Переменные расходы на проданную ночь, ₽</t>
        </is>
      </c>
      <c r="B30" s="7" t="n">
        <v>600</v>
      </c>
      <c r="H30" t="inlineStr">
        <is>
          <t>Стирка, расходники, вода и электричество сверх постоянной части.</t>
        </is>
      </c>
    </row>
    <row r="31">
      <c r="A31" s="5" t="inlineStr">
        <is>
          <t>5. Налог</t>
        </is>
      </c>
    </row>
    <row r="32">
      <c r="A32" s="6" t="inlineStr">
        <is>
          <t>Режим (выберите из списка)</t>
        </is>
      </c>
      <c r="B32" s="9" t="inlineStr">
        <is>
          <t>УСН 6%</t>
        </is>
      </c>
    </row>
    <row r="33">
      <c r="A33" s="6" t="inlineStr">
        <is>
          <t>Ставка, % (регион может снизить)</t>
        </is>
      </c>
      <c r="B33" s="10">
        <f>IF(B32="УСН 6%",0.06,0.15)</f>
        <v/>
      </c>
      <c r="H33" t="inlineStr">
        <is>
          <t>Ст. 346.20 НК РФ: 6 % или 15 %; регион вправе снизить до 1 % и 5 %. Можно вписать число вместо формулы.</t>
        </is>
      </c>
    </row>
    <row r="34">
      <c r="A34" s="6" t="inlineStr">
        <is>
          <t>Страховые взносы за год, ₽ (для УСН 6%)</t>
        </is>
      </c>
      <c r="B34" s="7" t="n">
        <v>360000</v>
      </c>
      <c r="H34" t="inlineStr">
        <is>
          <t>Ст. 346.21 п. 3.1 НК РФ: уменьшают налог не более чем на 50 % (если есть работники).</t>
        </is>
      </c>
    </row>
    <row r="35">
      <c r="A35" s="5" t="inlineStr">
        <is>
          <t>Результат за год</t>
        </is>
      </c>
      <c r="B35" s="16" t="inlineStr"/>
    </row>
    <row r="36">
      <c r="A36" s="3" t="inlineStr">
        <is>
          <t>Выручка</t>
        </is>
      </c>
      <c r="B36" s="8">
        <f>G25</f>
        <v/>
      </c>
    </row>
    <row r="37">
      <c r="A37" s="6" t="inlineStr">
        <is>
          <t>Продано номеро-ночей</t>
        </is>
      </c>
      <c r="B37" s="17">
        <f>F25</f>
        <v/>
      </c>
    </row>
    <row r="38">
      <c r="A38" s="6" t="inlineStr">
        <is>
          <t>Средняя загрузка</t>
        </is>
      </c>
      <c r="B38" s="18">
        <f>IF(E25&gt;0,F25/E25,0)</f>
        <v/>
      </c>
    </row>
    <row r="39">
      <c r="A39" s="6" t="inlineStr">
        <is>
          <t>ADR — средняя цена проданной ночи</t>
        </is>
      </c>
      <c r="B39" s="19">
        <f>IF(F25&gt;0,G25/F25,0)</f>
        <v/>
      </c>
    </row>
    <row r="40">
      <c r="A40" s="6" t="inlineStr">
        <is>
          <t>RevPAR — выручка на номер в ночь</t>
        </is>
      </c>
      <c r="B40" s="19">
        <f>IF(E25&gt;0,G25/E25,0)</f>
        <v/>
      </c>
    </row>
    <row r="41">
      <c r="A41" s="6" t="inlineStr">
        <is>
          <t>Комиссии площадок</t>
        </is>
      </c>
      <c r="B41" s="19">
        <f>B36*B27*B28</f>
        <v/>
      </c>
    </row>
    <row r="42">
      <c r="A42" s="6" t="inlineStr">
        <is>
          <t>Эквайринг</t>
        </is>
      </c>
      <c r="B42" s="19">
        <f>B36*(1-B27)*B29</f>
        <v/>
      </c>
    </row>
    <row r="43">
      <c r="A43" s="6" t="inlineStr">
        <is>
          <t>Переменные расходы</t>
        </is>
      </c>
      <c r="B43" s="19">
        <f>B37*B30</f>
        <v/>
      </c>
    </row>
    <row r="44">
      <c r="A44" s="6" t="inlineStr">
        <is>
          <t>Постоянные расходы</t>
        </is>
      </c>
      <c r="B44" s="19">
        <f>B18*12</f>
        <v/>
      </c>
    </row>
    <row r="45">
      <c r="A45" s="6" t="inlineStr">
        <is>
          <t>Прибыль до налога</t>
        </is>
      </c>
      <c r="B45" s="19">
        <f>B36-SUM(B41:B44)</f>
        <v/>
      </c>
    </row>
    <row r="46">
      <c r="A46" s="6" t="inlineStr">
        <is>
          <t>Налог УСН</t>
        </is>
      </c>
      <c r="B46" s="19">
        <f>IF(B32="УСН 6%",B36*B33-MIN(B34,B36*B33*0.5),MAX(MAX(0,B45)*B33,B36*0.01))</f>
        <v/>
      </c>
      <c r="H46" t="inlineStr">
        <is>
          <t>УСН 15 %: не меньше минимального налога 1 % от выручки (ст. 346.18 п. 6 НК РФ). Вложения в запуск не списываются.</t>
        </is>
      </c>
    </row>
    <row r="47">
      <c r="A47" s="3" t="inlineStr">
        <is>
          <t>Чистая прибыль за год</t>
        </is>
      </c>
      <c r="B47" s="8">
        <f>B45-B46</f>
        <v/>
      </c>
    </row>
    <row r="48">
      <c r="A48" s="6" t="inlineStr">
        <is>
          <t>Прибыль в месяц (в среднем)</t>
        </is>
      </c>
      <c r="B48" s="19">
        <f>B47/12</f>
        <v/>
      </c>
    </row>
    <row r="49">
      <c r="A49" s="3" t="inlineStr">
        <is>
          <t>Окупаемость, месяцев</t>
        </is>
      </c>
      <c r="B49" s="20">
        <f>IF(B47&gt;0,B11/B48,"не окупается")</f>
        <v/>
      </c>
      <c r="H49" t="inlineStr">
        <is>
          <t>Вложения ÷ средняя прибыль в месяц. Считается, что загрузка расчётная с первого года.</t>
        </is>
      </c>
    </row>
    <row r="51">
      <c r="A51" s="21" t="inlineStr">
        <is>
          <t>Модель подготовлена Hotel OS2 (hotelos2.ru/tools/biznes-plan-mini-gostinicy). Цифры по умолчанию — пример, замените своими.</t>
        </is>
      </c>
    </row>
  </sheetData>
  <dataValidations count="1">
    <dataValidation sqref="B32" showDropDown="0" showInputMessage="0" showErrorMessage="0" allowBlank="0" type="list">
      <formula1>"УСН 6%,УСН 15%"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hidden="1" width="13" customWidth="1" min="9" max="9"/>
    <col hidden="1" width="13" customWidth="1" min="10" max="10"/>
  </cols>
  <sheetData>
    <row r="1">
      <c r="A1" s="1" t="inlineStr">
        <is>
          <t>Что будет с прибылью и окупаемостью, если загрузка во всех сезонах изменится</t>
        </is>
      </c>
    </row>
    <row r="2">
      <c r="A2" t="inlineStr">
        <is>
          <t>Все цифры берутся с листа «Бизнес-план». Сдвиг в процентных пунктах: 55 % − 10 п.п. = 45 %.</t>
        </is>
      </c>
    </row>
    <row r="4">
      <c r="A4" s="22" t="inlineStr">
        <is>
          <t>Сдвиг загрузки, п.п.</t>
        </is>
      </c>
      <c r="B4" s="22" t="inlineStr">
        <is>
          <t>Средняя загрузка</t>
        </is>
      </c>
      <c r="C4" s="22" t="inlineStr">
        <is>
          <t>Выручка, ₽</t>
        </is>
      </c>
      <c r="D4" s="22" t="inlineStr">
        <is>
          <t>Прибыль до налога, ₽</t>
        </is>
      </c>
      <c r="E4" s="22" t="inlineStr">
        <is>
          <t>Налог, ₽</t>
        </is>
      </c>
      <c r="F4" s="22" t="inlineStr">
        <is>
          <t>Чистая прибыль, ₽</t>
        </is>
      </c>
      <c r="G4" s="22" t="inlineStr">
        <is>
          <t>Окупаемость, мес.</t>
        </is>
      </c>
    </row>
    <row r="5">
      <c r="A5" s="23" t="n">
        <v>-0.2</v>
      </c>
      <c r="B5" s="24">
        <f>IF('Бизнес-план'!E25&gt;0,I5/'Бизнес-план'!E25,0)</f>
        <v/>
      </c>
      <c r="C5" s="12">
        <f>J5</f>
        <v/>
      </c>
      <c r="D5" s="12">
        <f>J5-J5*'Бизнес-план'!B27*'Бизнес-план'!B28-J5*(1-'Бизнес-план'!B27)*'Бизнес-план'!B29-I5*'Бизнес-план'!B30-'Бизнес-план'!B18*12</f>
        <v/>
      </c>
      <c r="E5" s="12">
        <f>IF('Бизнес-план'!B32="УСН 6%",J5*'Бизнес-план'!B33-MIN('Бизнес-план'!B34,J5*'Бизнес-план'!B33*0.5),MAX(MAX(0,D5)*'Бизнес-план'!B33,J5*0.01))</f>
        <v/>
      </c>
      <c r="F5" s="8">
        <f>D5-E5</f>
        <v/>
      </c>
      <c r="G5" s="20">
        <f>IF(F5&gt;0,'Бизнес-план'!B11/(F5/12),"не окупается")</f>
        <v/>
      </c>
      <c r="I5">
        <f>'Бизнес-план'!E21*MIN(1,MAX(0,'Бизнес-план'!D21+$A5))+'Бизнес-план'!E22*MIN(1,MAX(0,'Бизнес-план'!D22+$A5))+'Бизнес-план'!E23*MIN(1,MAX(0,'Бизнес-план'!D23+$A5))+'Бизнес-план'!E24*MIN(1,MAX(0,'Бизнес-план'!D24+$A5))</f>
        <v/>
      </c>
      <c r="J5">
        <f>'Бизнес-план'!E21*MIN(1,MAX(0,'Бизнес-план'!D21+$A5))*'Бизнес-план'!C21+'Бизнес-план'!E22*MIN(1,MAX(0,'Бизнес-план'!D22+$A5))*'Бизнес-план'!C22+'Бизнес-план'!E23*MIN(1,MAX(0,'Бизнес-план'!D23+$A5))*'Бизнес-план'!C23+'Бизнес-план'!E24*MIN(1,MAX(0,'Бизнес-план'!D24+$A5))*'Бизнес-план'!C24</f>
        <v/>
      </c>
    </row>
    <row r="6">
      <c r="A6" s="23" t="n">
        <v>-0.1</v>
      </c>
      <c r="B6" s="24">
        <f>IF('Бизнес-план'!E25&gt;0,I6/'Бизнес-план'!E25,0)</f>
        <v/>
      </c>
      <c r="C6" s="12">
        <f>J6</f>
        <v/>
      </c>
      <c r="D6" s="12">
        <f>J6-J6*'Бизнес-план'!B27*'Бизнес-план'!B28-J6*(1-'Бизнес-план'!B27)*'Бизнес-план'!B29-I6*'Бизнес-план'!B30-'Бизнес-план'!B18*12</f>
        <v/>
      </c>
      <c r="E6" s="12">
        <f>IF('Бизнес-план'!B32="УСН 6%",J6*'Бизнес-план'!B33-MIN('Бизнес-план'!B34,J6*'Бизнес-план'!B33*0.5),MAX(MAX(0,D6)*'Бизнес-план'!B33,J6*0.01))</f>
        <v/>
      </c>
      <c r="F6" s="8">
        <f>D6-E6</f>
        <v/>
      </c>
      <c r="G6" s="20">
        <f>IF(F6&gt;0,'Бизнес-план'!B11/(F6/12),"не окупается")</f>
        <v/>
      </c>
      <c r="I6">
        <f>'Бизнес-план'!E21*MIN(1,MAX(0,'Бизнес-план'!D21+$A6))+'Бизнес-план'!E22*MIN(1,MAX(0,'Бизнес-план'!D22+$A6))+'Бизнес-план'!E23*MIN(1,MAX(0,'Бизнес-план'!D23+$A6))+'Бизнес-план'!E24*MIN(1,MAX(0,'Бизнес-план'!D24+$A6))</f>
        <v/>
      </c>
      <c r="J6">
        <f>'Бизнес-план'!E21*MIN(1,MAX(0,'Бизнес-план'!D21+$A6))*'Бизнес-план'!C21+'Бизнес-план'!E22*MIN(1,MAX(0,'Бизнес-план'!D22+$A6))*'Бизнес-план'!C22+'Бизнес-план'!E23*MIN(1,MAX(0,'Бизнес-план'!D23+$A6))*'Бизнес-план'!C23+'Бизнес-план'!E24*MIN(1,MAX(0,'Бизнес-план'!D24+$A6))*'Бизнес-план'!C24</f>
        <v/>
      </c>
    </row>
    <row r="7">
      <c r="A7" s="23" t="n">
        <v>0</v>
      </c>
      <c r="B7" s="24">
        <f>IF('Бизнес-план'!E25&gt;0,I7/'Бизнес-план'!E25,0)</f>
        <v/>
      </c>
      <c r="C7" s="12">
        <f>J7</f>
        <v/>
      </c>
      <c r="D7" s="12">
        <f>J7-J7*'Бизнес-план'!B27*'Бизнес-план'!B28-J7*(1-'Бизнес-план'!B27)*'Бизнес-план'!B29-I7*'Бизнес-план'!B30-'Бизнес-план'!B18*12</f>
        <v/>
      </c>
      <c r="E7" s="12">
        <f>IF('Бизнес-план'!B32="УСН 6%",J7*'Бизнес-план'!B33-MIN('Бизнес-план'!B34,J7*'Бизнес-план'!B33*0.5),MAX(MAX(0,D7)*'Бизнес-план'!B33,J7*0.01))</f>
        <v/>
      </c>
      <c r="F7" s="8">
        <f>D7-E7</f>
        <v/>
      </c>
      <c r="G7" s="20">
        <f>IF(F7&gt;0,'Бизнес-план'!B11/(F7/12),"не окупается")</f>
        <v/>
      </c>
      <c r="I7">
        <f>'Бизнес-план'!E21*MIN(1,MAX(0,'Бизнес-план'!D21+$A7))+'Бизнес-план'!E22*MIN(1,MAX(0,'Бизнес-план'!D22+$A7))+'Бизнес-план'!E23*MIN(1,MAX(0,'Бизнес-план'!D23+$A7))+'Бизнес-план'!E24*MIN(1,MAX(0,'Бизнес-план'!D24+$A7))</f>
        <v/>
      </c>
      <c r="J7">
        <f>'Бизнес-план'!E21*MIN(1,MAX(0,'Бизнес-план'!D21+$A7))*'Бизнес-план'!C21+'Бизнес-план'!E22*MIN(1,MAX(0,'Бизнес-план'!D22+$A7))*'Бизнес-план'!C22+'Бизнес-план'!E23*MIN(1,MAX(0,'Бизнес-план'!D23+$A7))*'Бизнес-план'!C23+'Бизнес-план'!E24*MIN(1,MAX(0,'Бизнес-план'!D24+$A7))*'Бизнес-план'!C24</f>
        <v/>
      </c>
    </row>
    <row r="8">
      <c r="A8" s="23" t="n">
        <v>0.1</v>
      </c>
      <c r="B8" s="24">
        <f>IF('Бизнес-план'!E25&gt;0,I8/'Бизнес-план'!E25,0)</f>
        <v/>
      </c>
      <c r="C8" s="12">
        <f>J8</f>
        <v/>
      </c>
      <c r="D8" s="12">
        <f>J8-J8*'Бизнес-план'!B27*'Бизнес-план'!B28-J8*(1-'Бизнес-план'!B27)*'Бизнес-план'!B29-I8*'Бизнес-план'!B30-'Бизнес-план'!B18*12</f>
        <v/>
      </c>
      <c r="E8" s="12">
        <f>IF('Бизнес-план'!B32="УСН 6%",J8*'Бизнес-план'!B33-MIN('Бизнес-план'!B34,J8*'Бизнес-план'!B33*0.5),MAX(MAX(0,D8)*'Бизнес-план'!B33,J8*0.01))</f>
        <v/>
      </c>
      <c r="F8" s="8">
        <f>D8-E8</f>
        <v/>
      </c>
      <c r="G8" s="20">
        <f>IF(F8&gt;0,'Бизнес-план'!B11/(F8/12),"не окупается")</f>
        <v/>
      </c>
      <c r="I8">
        <f>'Бизнес-план'!E21*MIN(1,MAX(0,'Бизнес-план'!D21+$A8))+'Бизнес-план'!E22*MIN(1,MAX(0,'Бизнес-план'!D22+$A8))+'Бизнес-план'!E23*MIN(1,MAX(0,'Бизнес-план'!D23+$A8))+'Бизнес-план'!E24*MIN(1,MAX(0,'Бизнес-план'!D24+$A8))</f>
        <v/>
      </c>
      <c r="J8">
        <f>'Бизнес-план'!E21*MIN(1,MAX(0,'Бизнес-план'!D21+$A8))*'Бизнес-план'!C21+'Бизнес-план'!E22*MIN(1,MAX(0,'Бизнес-план'!D22+$A8))*'Бизнес-план'!C22+'Бизнес-план'!E23*MIN(1,MAX(0,'Бизнес-план'!D23+$A8))*'Бизнес-план'!C23+'Бизнес-план'!E24*MIN(1,MAX(0,'Бизнес-план'!D24+$A8))*'Бизнес-план'!C24</f>
        <v/>
      </c>
    </row>
    <row r="9">
      <c r="A9" s="23" t="n">
        <v>0.2</v>
      </c>
      <c r="B9" s="24">
        <f>IF('Бизнес-план'!E25&gt;0,I9/'Бизнес-план'!E25,0)</f>
        <v/>
      </c>
      <c r="C9" s="12">
        <f>J9</f>
        <v/>
      </c>
      <c r="D9" s="12">
        <f>J9-J9*'Бизнес-план'!B27*'Бизнес-план'!B28-J9*(1-'Бизнес-план'!B27)*'Бизнес-план'!B29-I9*'Бизнес-план'!B30-'Бизнес-план'!B18*12</f>
        <v/>
      </c>
      <c r="E9" s="12">
        <f>IF('Бизнес-план'!B32="УСН 6%",J9*'Бизнес-план'!B33-MIN('Бизнес-план'!B34,J9*'Бизнес-план'!B33*0.5),MAX(MAX(0,D9)*'Бизнес-план'!B33,J9*0.01))</f>
        <v/>
      </c>
      <c r="F9" s="8">
        <f>D9-E9</f>
        <v/>
      </c>
      <c r="G9" s="20">
        <f>IF(F9&gt;0,'Бизнес-план'!B11/(F9/12),"не окупается")</f>
        <v/>
      </c>
      <c r="I9">
        <f>'Бизнес-план'!E21*MIN(1,MAX(0,'Бизнес-план'!D21+$A9))+'Бизнес-план'!E22*MIN(1,MAX(0,'Бизнес-план'!D22+$A9))+'Бизнес-план'!E23*MIN(1,MAX(0,'Бизнес-план'!D23+$A9))+'Бизнес-план'!E24*MIN(1,MAX(0,'Бизнес-план'!D24+$A9))</f>
        <v/>
      </c>
      <c r="J9">
        <f>'Бизнес-план'!E21*MIN(1,MAX(0,'Бизнес-план'!D21+$A9))*'Бизнес-план'!C21+'Бизнес-план'!E22*MIN(1,MAX(0,'Бизнес-план'!D22+$A9))*'Бизнес-план'!C22+'Бизнес-план'!E23*MIN(1,MAX(0,'Бизнес-план'!D23+$A9))*'Бизнес-план'!C23+'Бизнес-план'!E24*MIN(1,MAX(0,'Бизнес-план'!D24+$A9))*'Бизнес-план'!C24</f>
        <v/>
      </c>
    </row>
    <row r="11">
      <c r="A11" s="21" t="inlineStr">
        <is>
          <t>Модель подготовлена Hotel OS2 (hotelos2.ru/tools/biznes-plan-mini-gostinicy). Цифры по умолчанию — пример, замените своими.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2026-10-12T09:48:42Z</dcterms:created>
  <dcterms:modified xmlns:dcterms="http://purl.org/dc/terms/" xmlns:xsi="http://www.w3.org/2001/XMLSchema-instance" xsi:type="dcterms:W3CDTF">2026-10-12T09:48:42Z</dcterms:modified>
</cp:coreProperties>
</file>